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05" yWindow="-105" windowWidth="23250" windowHeight="12720" activeTab="1"/>
  </bookViews>
  <sheets>
    <sheet name="Summary" sheetId="1" r:id="rId1"/>
    <sheet name="Buy a car" sheetId="3" r:id="rId2"/>
    <sheet name="Rideshare" sheetId="4" r:id="rId3"/>
  </sheets>
  <definedNames>
    <definedName name="AnnualCostOfTime_BuyCar">Table13[[#Totals],[Column3]]</definedName>
    <definedName name="AnnualCostOfTime_Ridesharing">Table15[[#Totals],[Column3]]</definedName>
    <definedName name="AnnualFareCost">Table14[[#Totals],[Column3]]</definedName>
    <definedName name="AnnualFuelCost">Table12[[#Totals],[Column3]]</definedName>
    <definedName name="AnnualPurchaseCost">Table11[[#Totals],[Column3]]</definedName>
    <definedName name="AnnualUsageCost">Table3[[#Totals],[Column3]]</definedName>
    <definedName name="AveDistancePerTrip">Summary!$C$6</definedName>
    <definedName name="AveParkingTime">'Buy a car'!$C$31</definedName>
    <definedName name="AverageTripsPerDay">Summary!$C$4</definedName>
    <definedName name="AveSurgeMultiplier">Rideshare!$C$7</definedName>
    <definedName name="AveTimePerTrip">Summary!$C$5</definedName>
    <definedName name="AveWaitTime">Rideshare!$C$13</definedName>
    <definedName name="BaseFare">Rideshare!$C$4</definedName>
    <definedName name="DistanceFare">Rideshare!$C$5</definedName>
    <definedName name="DownPayment">'Buy a car'!$C$8</definedName>
    <definedName name="FuelCost">'Buy a car'!$C$25</definedName>
    <definedName name="FuelEfficiency">'Buy a car'!$C$26</definedName>
    <definedName name="GarageExpenses">'Buy a car'!$C$21</definedName>
    <definedName name="GaragePropertyTax">'Buy a car'!$C$20</definedName>
    <definedName name="Insurance">'Buy a car'!$C$17</definedName>
    <definedName name="InterestRate">'Buy a car'!$C$10</definedName>
    <definedName name="LoanTerm">'Buy a car'!$C$9</definedName>
    <definedName name="MaintenanceAndRepairs">'Buy a car'!$C$16</definedName>
    <definedName name="Parking">'Buy a car'!$C$19</definedName>
    <definedName name="PercentRideDuringSurge">Rideshare!$C$8</definedName>
    <definedName name="PriceOfCar">'Buy a car'!$C$5</definedName>
    <definedName name="ProductivePercent">Rideshare!$C$14</definedName>
    <definedName name="PurchaseFees">'Buy a car'!$C$7</definedName>
    <definedName name="RatePerHour">Summary!$C$10</definedName>
    <definedName name="RegistrationAndTaxes">'Buy a car'!$C$18</definedName>
    <definedName name="SalesTax">'Buy a car'!$C$6</definedName>
    <definedName name="TimeFare">Rideshare!$C$6</definedName>
    <definedName name="TotalMileage">Summary!$C$7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5" i="4" l="1"/>
  <c r="B16" i="4" s="1"/>
  <c r="C9" i="4"/>
  <c r="B10" i="4" s="1"/>
  <c r="C7" i="1"/>
  <c r="C27" i="3" s="1"/>
  <c r="C32" i="3"/>
  <c r="C17" i="1" s="1"/>
  <c r="C11" i="3"/>
  <c r="B12" i="3" s="1"/>
  <c r="D17" i="1"/>
  <c r="C22" i="3"/>
  <c r="C14" i="1" s="1"/>
  <c r="C13" i="1" l="1"/>
  <c r="B33" i="3"/>
  <c r="D16" i="1"/>
  <c r="D18" i="1" s="1"/>
  <c r="C15" i="1"/>
  <c r="B28" i="3"/>
  <c r="C18" i="1" l="1"/>
</calcChain>
</file>

<file path=xl/sharedStrings.xml><?xml version="1.0" encoding="utf-8"?>
<sst xmlns="http://schemas.openxmlformats.org/spreadsheetml/2006/main" count="108" uniqueCount="60">
  <si>
    <t>Average time for each trip</t>
  </si>
  <si>
    <t>Average distance for each trip</t>
  </si>
  <si>
    <t>Rate per hour</t>
  </si>
  <si>
    <t>Insurance</t>
  </si>
  <si>
    <t>per year</t>
  </si>
  <si>
    <t>per gallon</t>
  </si>
  <si>
    <t>Parking</t>
  </si>
  <si>
    <t>miles / gal</t>
  </si>
  <si>
    <t>per mile</t>
  </si>
  <si>
    <t>per ride</t>
  </si>
  <si>
    <t>per min</t>
  </si>
  <si>
    <t>Average wait time per trip</t>
  </si>
  <si>
    <t>Productive time during ride</t>
  </si>
  <si>
    <t>Annual mileage</t>
  </si>
  <si>
    <t>-</t>
  </si>
  <si>
    <t xml:space="preserve"> </t>
  </si>
  <si>
    <t>mins</t>
  </si>
  <si>
    <t>Average trips per day</t>
  </si>
  <si>
    <t>miles</t>
  </si>
  <si>
    <t>min(s)</t>
  </si>
  <si>
    <t>months</t>
  </si>
  <si>
    <t>Rideshare</t>
  </si>
  <si>
    <t>Base fare</t>
  </si>
  <si>
    <t>Distance fare</t>
  </si>
  <si>
    <t>Time fare</t>
  </si>
  <si>
    <t>Average surge multiplier</t>
  </si>
  <si>
    <t>Percent of rides during surge</t>
  </si>
  <si>
    <t>Annual fare cost</t>
  </si>
  <si>
    <t>Cost of time</t>
  </si>
  <si>
    <t>Rideshare fare</t>
  </si>
  <si>
    <t>Annual cost of time</t>
  </si>
  <si>
    <t>Purchase cost</t>
  </si>
  <si>
    <t>Price of car</t>
  </si>
  <si>
    <t>Sales tax</t>
  </si>
  <si>
    <t>Purchase fees</t>
  </si>
  <si>
    <t>Down payment</t>
  </si>
  <si>
    <t>Loan term</t>
  </si>
  <si>
    <t>Interest rate</t>
  </si>
  <si>
    <t>Annual purchase cost</t>
  </si>
  <si>
    <t>Car usage costs</t>
  </si>
  <si>
    <t>Maintenance &amp; repairs</t>
  </si>
  <si>
    <t>Registration &amp; taxes</t>
  </si>
  <si>
    <t>Property tax on garage</t>
  </si>
  <si>
    <t>Other garage expenses</t>
  </si>
  <si>
    <t>Annual usage cost</t>
  </si>
  <si>
    <t>Fuel costs</t>
  </si>
  <si>
    <t>Fuel cost</t>
  </si>
  <si>
    <t>Fuel efficiency</t>
  </si>
  <si>
    <t>Annual fuel cost</t>
  </si>
  <si>
    <t>Average parking time</t>
  </si>
  <si>
    <t>Average travel</t>
  </si>
  <si>
    <t>Annual cost summary</t>
  </si>
  <si>
    <t>Buy a car</t>
  </si>
  <si>
    <t>Fare cost</t>
  </si>
  <si>
    <t>Total annual cost</t>
  </si>
  <si>
    <t>Buy a car vs. rideshare</t>
  </si>
  <si>
    <t>Column1</t>
  </si>
  <si>
    <t>Column2</t>
  </si>
  <si>
    <t>Column3</t>
  </si>
  <si>
    <t>Column4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</si>
</sst>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_(* \(#,##0\);_(* &quot;-&quot;_);_(@_)"/>
    <numFmt numFmtId="164" formatCode="&quot;$&quot;#,##0.00"/>
    <numFmt numFmtId="165" formatCode="&quot;$&quot;#,##0"/>
  </numFmts>
  <fonts count="16" x14ac:knownFonts="1">
    <font>
      <sz val="11"/>
      <name val="Tahoma"/>
      <family val="2"/>
      <scheme val="minor"/>
    </font>
    <font>
      <sz val="11"/>
      <color theme="1"/>
      <name val="Tahoma"/>
      <family val="2"/>
      <scheme val="minor"/>
    </font>
    <font>
      <sz val="16"/>
      <color theme="1"/>
      <name val="Tahoma"/>
      <family val="2"/>
      <scheme val="major"/>
    </font>
    <font>
      <sz val="12"/>
      <color theme="1"/>
      <name val="Tahoma"/>
      <family val="2"/>
      <scheme val="minor"/>
    </font>
    <font>
      <sz val="10"/>
      <color theme="1"/>
      <name val="Tahoma"/>
      <family val="2"/>
      <scheme val="minor"/>
    </font>
    <font>
      <sz val="11"/>
      <color theme="1"/>
      <name val="Tahoma"/>
      <family val="2"/>
      <scheme val="minor"/>
    </font>
    <font>
      <sz val="11"/>
      <color theme="0"/>
      <name val="Tahoma"/>
      <family val="2"/>
      <scheme val="minor"/>
    </font>
    <font>
      <sz val="16"/>
      <color theme="0"/>
      <name val="Tahoma"/>
      <family val="2"/>
      <scheme val="minor"/>
    </font>
    <font>
      <sz val="11"/>
      <name val="Tahoma"/>
      <family val="2"/>
      <scheme val="minor"/>
    </font>
    <font>
      <b/>
      <sz val="11"/>
      <color theme="1"/>
      <name val="Tahoma"/>
      <family val="2"/>
      <scheme val="minor"/>
    </font>
    <font>
      <b/>
      <sz val="14"/>
      <color theme="0"/>
      <name val="Tahoma"/>
      <family val="2"/>
      <scheme val="minor"/>
    </font>
    <font>
      <b/>
      <sz val="11"/>
      <color theme="5"/>
      <name val="Tahoma"/>
      <family val="2"/>
      <scheme val="minor"/>
    </font>
    <font>
      <sz val="14"/>
      <color theme="5"/>
      <name val="Tahoma"/>
      <family val="2"/>
      <scheme val="minor"/>
    </font>
    <font>
      <sz val="14"/>
      <color theme="1"/>
      <name val="Tahoma"/>
      <family val="2"/>
      <scheme val="minor"/>
    </font>
    <font>
      <b/>
      <sz val="18"/>
      <color theme="0"/>
      <name val="Tahoma"/>
      <family val="2"/>
      <scheme val="major"/>
    </font>
    <font>
      <b/>
      <sz val="15"/>
      <color theme="6" tint="-0.499984740745262"/>
      <name val="Tahoma"/>
      <family val="2"/>
      <scheme val="minor"/>
    </font>
  </fonts>
  <fills count="8">
    <fill>
      <patternFill patternType="none"/>
    </fill>
    <fill>
      <patternFill patternType="gray125"/>
    </fill>
    <fill>
      <patternFill patternType="solid">
        <fgColor theme="4"/>
      </patternFill>
    </fill>
    <fill>
      <patternFill patternType="solid">
        <fgColor theme="5"/>
      </patternFill>
    </fill>
    <fill>
      <patternFill patternType="solid">
        <fgColor theme="4" tint="0.79998168889431442"/>
        <bgColor indexed="65"/>
      </patternFill>
    </fill>
    <fill>
      <patternFill patternType="solid">
        <fgColor theme="6"/>
      </patternFill>
    </fill>
    <fill>
      <patternFill patternType="solid">
        <fgColor theme="2"/>
        <bgColor indexed="64"/>
      </patternFill>
    </fill>
    <fill>
      <patternFill patternType="solid">
        <fgColor theme="4"/>
        <bgColor indexed="64"/>
      </patternFill>
    </fill>
  </fills>
  <borders count="7">
    <border>
      <left/>
      <right/>
      <top/>
      <bottom/>
      <diagonal/>
    </border>
    <border>
      <left/>
      <right/>
      <top/>
      <bottom style="thin">
        <color theme="0"/>
      </bottom>
      <diagonal/>
    </border>
    <border>
      <left/>
      <right/>
      <top/>
      <bottom style="medium">
        <color theme="7"/>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top/>
      <bottom/>
      <diagonal/>
    </border>
  </borders>
  <cellStyleXfs count="13">
    <xf numFmtId="164" fontId="0" fillId="0" borderId="0" applyFill="0" applyBorder="0" applyProtection="0">
      <alignment horizontal="center" vertical="center"/>
    </xf>
    <xf numFmtId="0" fontId="6" fillId="2" borderId="0" applyNumberFormat="0" applyFont="0" applyBorder="0" applyAlignment="0" applyProtection="0"/>
    <xf numFmtId="0" fontId="6" fillId="3" borderId="0" applyNumberFormat="0" applyFont="0" applyBorder="0" applyAlignment="0" applyProtection="0"/>
    <xf numFmtId="0" fontId="7" fillId="3" borderId="1" applyFont="0" applyFill="0" applyBorder="0" applyAlignment="0">
      <alignment vertical="center"/>
    </xf>
    <xf numFmtId="0" fontId="5" fillId="4" borderId="0" applyNumberFormat="0" applyBorder="0" applyAlignment="0" applyProtection="0"/>
    <xf numFmtId="0" fontId="6" fillId="5" borderId="0" applyNumberFormat="0" applyBorder="0" applyAlignment="0" applyProtection="0"/>
    <xf numFmtId="0" fontId="9" fillId="0" borderId="0">
      <alignment horizontal="left" vertical="center"/>
    </xf>
    <xf numFmtId="41" fontId="1" fillId="0" borderId="0" applyFont="0" applyFill="0" applyBorder="0" applyProtection="0">
      <alignment horizontal="center" vertical="center"/>
    </xf>
    <xf numFmtId="41" fontId="1" fillId="0" borderId="0" applyFont="0" applyFill="0" applyBorder="0" applyProtection="0">
      <alignment horizontal="center" vertical="center"/>
    </xf>
    <xf numFmtId="9" fontId="5" fillId="0" borderId="0" applyFont="0" applyFill="0" applyBorder="0" applyAlignment="0" applyProtection="0"/>
    <xf numFmtId="0" fontId="14" fillId="7" borderId="0" applyNumberFormat="0" applyBorder="0" applyProtection="0">
      <alignment vertical="center"/>
    </xf>
    <xf numFmtId="0" fontId="15" fillId="0" borderId="2" applyNumberFormat="0" applyFill="0" applyProtection="0">
      <alignment horizontal="left" vertical="center"/>
    </xf>
    <xf numFmtId="0" fontId="8" fillId="0" borderId="0" applyNumberFormat="0" applyFill="0" applyBorder="0" applyProtection="0">
      <alignment horizontal="left" vertical="center" indent="1"/>
    </xf>
  </cellStyleXfs>
  <cellXfs count="42">
    <xf numFmtId="164" fontId="0" fillId="0" borderId="0" xfId="0">
      <alignment horizontal="center" vertical="center"/>
    </xf>
    <xf numFmtId="164" fontId="3" fillId="0" borderId="0" xfId="0" applyFont="1">
      <alignment horizontal="center" vertical="center"/>
    </xf>
    <xf numFmtId="164" fontId="3" fillId="0" borderId="0" xfId="0" applyFont="1" applyAlignment="1">
      <alignment horizontal="center"/>
    </xf>
    <xf numFmtId="164" fontId="3" fillId="0" borderId="0" xfId="0" applyFont="1" applyAlignment="1">
      <alignment vertical="center"/>
    </xf>
    <xf numFmtId="164" fontId="4" fillId="0" borderId="0" xfId="0" applyFont="1" applyAlignment="1">
      <alignment vertical="center"/>
    </xf>
    <xf numFmtId="164" fontId="2" fillId="0" borderId="0" xfId="0" applyFont="1">
      <alignment horizontal="center" vertical="center"/>
    </xf>
    <xf numFmtId="0" fontId="5" fillId="4" borderId="0" xfId="4" applyAlignment="1">
      <alignment vertical="center"/>
    </xf>
    <xf numFmtId="0" fontId="5" fillId="4" borderId="0" xfId="4" applyAlignment="1">
      <alignment horizontal="center" vertical="center"/>
    </xf>
    <xf numFmtId="0" fontId="5" fillId="4" borderId="0" xfId="4" applyAlignment="1">
      <alignment horizontal="left" vertical="center" indent="1"/>
    </xf>
    <xf numFmtId="164" fontId="10" fillId="0" borderId="0" xfId="0" applyFont="1">
      <alignment horizontal="center" vertical="center"/>
    </xf>
    <xf numFmtId="164" fontId="11" fillId="0" borderId="0" xfId="0" applyFont="1">
      <alignment horizontal="center" vertical="center"/>
    </xf>
    <xf numFmtId="164" fontId="13" fillId="0" borderId="0" xfId="0" applyFont="1">
      <alignment horizontal="center" vertical="center"/>
    </xf>
    <xf numFmtId="164" fontId="0" fillId="6" borderId="0" xfId="0" applyFill="1">
      <alignment horizontal="center" vertical="center"/>
    </xf>
    <xf numFmtId="0" fontId="6" fillId="6" borderId="0" xfId="5" applyFill="1" applyAlignment="1">
      <alignment vertical="center"/>
    </xf>
    <xf numFmtId="164" fontId="0" fillId="6" borderId="0" xfId="0" applyFill="1" applyAlignment="1">
      <alignment horizontal="left" vertical="center" indent="1"/>
    </xf>
    <xf numFmtId="165" fontId="0" fillId="0" borderId="0" xfId="0" applyNumberFormat="1">
      <alignment horizontal="center" vertical="center"/>
    </xf>
    <xf numFmtId="164" fontId="14" fillId="7" borderId="0" xfId="10" applyNumberFormat="1">
      <alignment vertical="center"/>
    </xf>
    <xf numFmtId="164" fontId="15" fillId="0" borderId="2" xfId="11" applyNumberFormat="1">
      <alignment horizontal="left" vertical="center"/>
    </xf>
    <xf numFmtId="164" fontId="12" fillId="0" borderId="0" xfId="0" applyFont="1">
      <alignment horizontal="center" vertical="center"/>
    </xf>
    <xf numFmtId="164" fontId="15" fillId="0" borderId="0" xfId="11" applyNumberFormat="1" applyBorder="1">
      <alignment horizontal="left" vertical="center"/>
    </xf>
    <xf numFmtId="164" fontId="8" fillId="0" borderId="0" xfId="12" applyNumberFormat="1">
      <alignment horizontal="left" vertical="center" indent="1"/>
    </xf>
    <xf numFmtId="0" fontId="0" fillId="0" borderId="0" xfId="0" applyNumberFormat="1">
      <alignment horizontal="center" vertical="center"/>
    </xf>
    <xf numFmtId="2" fontId="0" fillId="0" borderId="0" xfId="0" applyNumberFormat="1">
      <alignment horizontal="center" vertical="center"/>
    </xf>
    <xf numFmtId="3" fontId="0" fillId="0" borderId="0" xfId="0" applyNumberFormat="1">
      <alignment horizontal="center" vertical="center"/>
    </xf>
    <xf numFmtId="0" fontId="5" fillId="0" borderId="0" xfId="4" applyFill="1" applyAlignment="1">
      <alignment vertical="center"/>
    </xf>
    <xf numFmtId="0" fontId="5" fillId="0" borderId="0" xfId="4" applyFill="1" applyAlignment="1">
      <alignment horizontal="left" vertical="center" indent="1"/>
    </xf>
    <xf numFmtId="0" fontId="5" fillId="0" borderId="0" xfId="4" applyFill="1" applyAlignment="1">
      <alignment horizontal="center"/>
    </xf>
    <xf numFmtId="164" fontId="5" fillId="0" borderId="0" xfId="4" applyNumberFormat="1" applyFill="1" applyAlignment="1">
      <alignment horizontal="center" vertical="center"/>
    </xf>
    <xf numFmtId="164" fontId="6" fillId="0" borderId="0" xfId="0" applyFont="1">
      <alignment horizontal="center" vertical="center"/>
    </xf>
    <xf numFmtId="0" fontId="8" fillId="0" borderId="0" xfId="12">
      <alignment horizontal="left" vertical="center" indent="1"/>
    </xf>
    <xf numFmtId="0" fontId="9" fillId="0" borderId="0" xfId="6">
      <alignment horizontal="left" vertical="center"/>
    </xf>
    <xf numFmtId="0" fontId="8" fillId="4" borderId="0" xfId="12" applyFill="1">
      <alignment horizontal="left" vertical="center" indent="1"/>
    </xf>
    <xf numFmtId="9" fontId="0" fillId="0" borderId="0" xfId="9" applyFont="1" applyAlignment="1">
      <alignment horizontal="center" vertical="center"/>
    </xf>
    <xf numFmtId="164" fontId="1" fillId="4" borderId="1" xfId="0" applyFont="1" applyFill="1" applyBorder="1" applyAlignment="1">
      <alignment vertical="center"/>
    </xf>
    <xf numFmtId="164" fontId="1" fillId="4" borderId="3" xfId="0" applyFont="1" applyFill="1" applyBorder="1" applyAlignment="1">
      <alignment horizontal="left" vertical="center" indent="1"/>
    </xf>
    <xf numFmtId="164" fontId="1" fillId="4" borderId="4" xfId="0" applyFont="1" applyFill="1" applyBorder="1" applyAlignment="1">
      <alignment horizontal="center" vertical="center"/>
    </xf>
    <xf numFmtId="164" fontId="1" fillId="4" borderId="5" xfId="0" applyFont="1" applyFill="1" applyBorder="1" applyAlignment="1">
      <alignment horizontal="left" vertical="center" indent="1"/>
    </xf>
    <xf numFmtId="164" fontId="1" fillId="4" borderId="0" xfId="0" applyFont="1" applyFill="1" applyAlignment="1">
      <alignment vertical="center"/>
    </xf>
    <xf numFmtId="164" fontId="1" fillId="4" borderId="0" xfId="0" applyFont="1" applyFill="1" applyAlignment="1">
      <alignment horizontal="left" vertical="center" indent="1"/>
    </xf>
    <xf numFmtId="164" fontId="1" fillId="4" borderId="6" xfId="0" applyNumberFormat="1" applyFont="1" applyFill="1" applyBorder="1" applyAlignment="1">
      <alignment horizontal="center" vertical="center"/>
    </xf>
    <xf numFmtId="164" fontId="1" fillId="4" borderId="0" xfId="0" applyFont="1" applyFill="1" applyAlignment="1">
      <alignment horizontal="center"/>
    </xf>
    <xf numFmtId="165" fontId="1" fillId="4" borderId="0" xfId="0" applyNumberFormat="1" applyFont="1" applyFill="1" applyAlignment="1">
      <alignment horizontal="center" vertical="center"/>
    </xf>
  </cellXfs>
  <cellStyles count="13">
    <cellStyle name="20% - Accent1" xfId="4" builtinId="30"/>
    <cellStyle name="Accent1" xfId="1" builtinId="29" customBuiltin="1"/>
    <cellStyle name="Accent2" xfId="2" builtinId="33" customBuiltin="1"/>
    <cellStyle name="Accent3" xfId="5" builtinId="37" customBuiltin="1"/>
    <cellStyle name="Comma" xfId="7" builtinId="3" customBuiltin="1"/>
    <cellStyle name="Comma [0]" xfId="8" builtinId="6" customBuiltin="1"/>
    <cellStyle name="Heading 1" xfId="11" builtinId="16" customBuiltin="1"/>
    <cellStyle name="Input" xfId="12" builtinId="20" customBuiltin="1"/>
    <cellStyle name="Normal" xfId="0" builtinId="0" customBuiltin="1"/>
    <cellStyle name="Percent" xfId="9" builtinId="5"/>
    <cellStyle name="Style 1" xfId="6"/>
    <cellStyle name="Table Style 1" xfId="3"/>
    <cellStyle name="Title" xfId="10" builtinId="15" customBuiltin="1"/>
  </cellStyles>
  <dxfs count="36">
    <dxf>
      <numFmt numFmtId="0" formatCode="General"/>
    </dxf>
    <dxf>
      <numFmt numFmtId="0" formatCode="General"/>
    </dxf>
    <dxf>
      <numFmt numFmtId="0" formatCode="General"/>
    </dxf>
    <dxf>
      <numFmt numFmtId="0" formatCode="General"/>
    </dxf>
    <dxf>
      <numFmt numFmtId="0" formatCode="General"/>
    </dxf>
    <dxf>
      <numFmt numFmtId="2" formatCode="0.00"/>
    </dxf>
    <dxf>
      <numFmt numFmtId="0" formatCode="General"/>
    </dxf>
    <dxf>
      <border outline="0">
        <top style="medium">
          <color theme="7"/>
        </top>
      </border>
    </dxf>
    <dxf>
      <numFmt numFmtId="0" formatCode="General"/>
    </dxf>
    <dxf>
      <numFmt numFmtId="0" formatCode="General"/>
    </dxf>
    <dxf>
      <numFmt numFmtId="0" formatCode="General"/>
    </dxf>
    <dxf>
      <border outline="0">
        <top style="medium">
          <color theme="7"/>
        </top>
      </border>
    </dxf>
    <dxf>
      <numFmt numFmtId="0" formatCode="General"/>
    </dxf>
    <dxf>
      <numFmt numFmtId="0" formatCode="General"/>
    </dxf>
    <dxf>
      <numFmt numFmtId="0" formatCode="General"/>
    </dxf>
    <dxf>
      <numFmt numFmtId="165" formatCode="&quot;$&quot;#,##0"/>
    </dxf>
    <dxf>
      <numFmt numFmtId="165" formatCode="&quot;$&quot;#,##0"/>
    </dxf>
    <dxf>
      <numFmt numFmtId="165" formatCode="&quot;$&quot;#,##0"/>
    </dxf>
    <dxf>
      <numFmt numFmtId="165" formatCode="&quot;$&quot;#,##0"/>
    </dxf>
    <dxf>
      <numFmt numFmtId="165" formatCode="&quot;$&quot;#,##0"/>
    </dxf>
    <dxf>
      <numFmt numFmtId="0" formatCode="General"/>
    </dxf>
    <dxf>
      <fill>
        <patternFill patternType="none">
          <fgColor indexed="64"/>
          <bgColor auto="1"/>
        </patternFill>
      </fill>
      <alignment horizontal="center" vertical="bottom" textRotation="0" wrapText="0" indent="0" justifyLastLine="0" shrinkToFit="0" readingOrder="0"/>
    </dxf>
    <dxf>
      <numFmt numFmtId="164" formatCode="&quot;$&quot;#,##0.00"/>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alignment horizontal="left" vertical="center" textRotation="0" wrapText="0" indent="1" justifyLastLine="0" shrinkToFit="0" readingOrder="0"/>
    </dxf>
    <dxf>
      <fill>
        <patternFill patternType="none">
          <fgColor indexed="64"/>
          <bgColor auto="1"/>
        </patternFill>
      </fill>
      <alignment horizontal="general" vertical="center" textRotation="0" wrapText="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border outline="0">
        <bottom style="thin">
          <color theme="0"/>
        </bottom>
      </border>
    </dxf>
    <dxf>
      <fill>
        <patternFill patternType="none">
          <fgColor indexed="64"/>
          <bgColor auto="1"/>
        </patternFill>
      </fill>
    </dxf>
    <dxf>
      <fill>
        <patternFill>
          <bgColor theme="4" tint="0.79998168889431442"/>
        </patternFill>
      </fill>
    </dxf>
    <dxf>
      <font>
        <b/>
        <i val="0"/>
      </font>
      <fill>
        <patternFill>
          <bgColor theme="6"/>
        </patternFill>
      </fill>
    </dxf>
  </dxfs>
  <tableStyles count="1" defaultTableStyle="TableStyleMedium2" defaultPivotStyle="PivotStyleLight16">
    <tableStyle name="Buy vs rideshare Table 1" pivot="0" count="2">
      <tableStyleElement type="totalRow" dxfId="35"/>
      <tableStyleElement type="firstRowStripe" dxfId="34"/>
    </tableStyle>
  </tableStyles>
  <colors>
    <mruColors>
      <color rgb="FF004A6D"/>
      <color rgb="FF02778B"/>
      <color rgb="FF00B0F0"/>
      <color rgb="FFD9D9D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r>
              <a:rPr lang="en-US" b="1"/>
              <a:t>Annual costs comparison</a:t>
            </a:r>
          </a:p>
        </c:rich>
      </c:tx>
      <c:layout>
        <c:manualLayout>
          <c:xMode val="edge"/>
          <c:yMode val="edge"/>
          <c:x val="1.2777702426039221E-2"/>
          <c:y val="0"/>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6088934990910567"/>
          <c:y val="0.14358151732046756"/>
          <c:w val="0.82048124223992958"/>
          <c:h val="0.78015744171866686"/>
        </c:manualLayout>
      </c:layout>
      <c:barChart>
        <c:barDir val="col"/>
        <c:grouping val="stacked"/>
        <c:varyColors val="0"/>
        <c:ser>
          <c:idx val="0"/>
          <c:order val="0"/>
          <c:tx>
            <c:strRef>
              <c:f>Summary!$B$13</c:f>
              <c:strCache>
                <c:ptCount val="1"/>
                <c:pt idx="0">
                  <c:v>Purchase cost</c:v>
                </c:pt>
              </c:strCache>
            </c:strRef>
          </c:tx>
          <c:spPr>
            <a:solidFill>
              <a:schemeClr val="accent5">
                <a:lumMod val="75000"/>
              </a:schemeClr>
            </a:solidFill>
            <a:ln>
              <a:noFill/>
            </a:ln>
            <a:effectLst/>
          </c:spPr>
          <c:invertIfNegative val="0"/>
          <c:cat>
            <c:strRef>
              <c:f>Summary!$C$12:$D$12</c:f>
              <c:strCache>
                <c:ptCount val="2"/>
                <c:pt idx="0">
                  <c:v>Buy a car</c:v>
                </c:pt>
                <c:pt idx="1">
                  <c:v>Rideshare</c:v>
                </c:pt>
              </c:strCache>
            </c:strRef>
          </c:cat>
          <c:val>
            <c:numRef>
              <c:f>Summary!$C$13:$D$13</c:f>
              <c:numCache>
                <c:formatCode>"$"#,##0</c:formatCode>
                <c:ptCount val="2"/>
                <c:pt idx="0">
                  <c:v>0</c:v>
                </c:pt>
                <c:pt idx="1">
                  <c:v>0</c:v>
                </c:pt>
              </c:numCache>
            </c:numRef>
          </c:val>
          <c:extLst>
            <c:ext xmlns:c16="http://schemas.microsoft.com/office/drawing/2014/chart" uri="{C3380CC4-5D6E-409C-BE32-E72D297353CC}">
              <c16:uniqueId val="{00000000-DC8B-43D9-A1A9-60DA0856FCA3}"/>
            </c:ext>
          </c:extLst>
        </c:ser>
        <c:ser>
          <c:idx val="2"/>
          <c:order val="1"/>
          <c:tx>
            <c:strRef>
              <c:f>Summary!$B$14</c:f>
              <c:strCache>
                <c:ptCount val="1"/>
                <c:pt idx="0">
                  <c:v>Car usage costs</c:v>
                </c:pt>
              </c:strCache>
            </c:strRef>
          </c:tx>
          <c:spPr>
            <a:solidFill>
              <a:schemeClr val="accent3"/>
            </a:solidFill>
            <a:ln>
              <a:noFill/>
            </a:ln>
            <a:effectLst/>
          </c:spPr>
          <c:invertIfNegative val="0"/>
          <c:cat>
            <c:strRef>
              <c:f>Summary!$C$12:$D$12</c:f>
              <c:strCache>
                <c:ptCount val="2"/>
                <c:pt idx="0">
                  <c:v>Buy a car</c:v>
                </c:pt>
                <c:pt idx="1">
                  <c:v>Rideshare</c:v>
                </c:pt>
              </c:strCache>
            </c:strRef>
          </c:cat>
          <c:val>
            <c:numRef>
              <c:f>Summary!$C$14:$D$14</c:f>
              <c:numCache>
                <c:formatCode>"$"#,##0</c:formatCode>
                <c:ptCount val="2"/>
                <c:pt idx="0">
                  <c:v>2990</c:v>
                </c:pt>
                <c:pt idx="1">
                  <c:v>0</c:v>
                </c:pt>
              </c:numCache>
            </c:numRef>
          </c:val>
          <c:extLst>
            <c:ext xmlns:c16="http://schemas.microsoft.com/office/drawing/2014/chart" uri="{C3380CC4-5D6E-409C-BE32-E72D297353CC}">
              <c16:uniqueId val="{00000002-DC8B-43D9-A1A9-60DA0856FCA3}"/>
            </c:ext>
          </c:extLst>
        </c:ser>
        <c:ser>
          <c:idx val="1"/>
          <c:order val="2"/>
          <c:tx>
            <c:strRef>
              <c:f>Summary!$B$15</c:f>
              <c:strCache>
                <c:ptCount val="1"/>
                <c:pt idx="0">
                  <c:v>Fuel costs</c:v>
                </c:pt>
              </c:strCache>
            </c:strRef>
          </c:tx>
          <c:spPr>
            <a:solidFill>
              <a:schemeClr val="accent2">
                <a:lumMod val="75000"/>
              </a:schemeClr>
            </a:solidFill>
            <a:ln>
              <a:noFill/>
            </a:ln>
            <a:effectLst/>
          </c:spPr>
          <c:invertIfNegative val="0"/>
          <c:cat>
            <c:strRef>
              <c:f>Summary!$C$12:$D$12</c:f>
              <c:strCache>
                <c:ptCount val="2"/>
                <c:pt idx="0">
                  <c:v>Buy a car</c:v>
                </c:pt>
                <c:pt idx="1">
                  <c:v>Rideshare</c:v>
                </c:pt>
              </c:strCache>
            </c:strRef>
          </c:cat>
          <c:val>
            <c:numRef>
              <c:f>Summary!$C$15:$D$15</c:f>
              <c:numCache>
                <c:formatCode>"$"#,##0</c:formatCode>
                <c:ptCount val="2"/>
                <c:pt idx="0">
                  <c:v>617.69230769230762</c:v>
                </c:pt>
                <c:pt idx="1">
                  <c:v>0</c:v>
                </c:pt>
              </c:numCache>
            </c:numRef>
          </c:val>
          <c:extLst>
            <c:ext xmlns:c16="http://schemas.microsoft.com/office/drawing/2014/chart" uri="{C3380CC4-5D6E-409C-BE32-E72D297353CC}">
              <c16:uniqueId val="{00000001-DC8B-43D9-A1A9-60DA0856FCA3}"/>
            </c:ext>
          </c:extLst>
        </c:ser>
        <c:ser>
          <c:idx val="3"/>
          <c:order val="3"/>
          <c:tx>
            <c:strRef>
              <c:f>Summary!$B$16</c:f>
              <c:strCache>
                <c:ptCount val="1"/>
                <c:pt idx="0">
                  <c:v>Fare cost</c:v>
                </c:pt>
              </c:strCache>
            </c:strRef>
          </c:tx>
          <c:spPr>
            <a:solidFill>
              <a:schemeClr val="accent3">
                <a:lumMod val="75000"/>
              </a:schemeClr>
            </a:solidFill>
            <a:ln>
              <a:noFill/>
            </a:ln>
            <a:effectLst/>
          </c:spPr>
          <c:invertIfNegative val="0"/>
          <c:cat>
            <c:strRef>
              <c:f>Summary!$C$12:$D$12</c:f>
              <c:strCache>
                <c:ptCount val="2"/>
                <c:pt idx="0">
                  <c:v>Buy a car</c:v>
                </c:pt>
                <c:pt idx="1">
                  <c:v>Rideshare</c:v>
                </c:pt>
              </c:strCache>
            </c:strRef>
          </c:cat>
          <c:val>
            <c:numRef>
              <c:f>Summary!$C$16:$D$16</c:f>
              <c:numCache>
                <c:formatCode>"$"#,##0</c:formatCode>
                <c:ptCount val="2"/>
                <c:pt idx="0">
                  <c:v>0</c:v>
                </c:pt>
                <c:pt idx="1">
                  <c:v>18259.125</c:v>
                </c:pt>
              </c:numCache>
            </c:numRef>
          </c:val>
          <c:extLst>
            <c:ext xmlns:c16="http://schemas.microsoft.com/office/drawing/2014/chart" uri="{C3380CC4-5D6E-409C-BE32-E72D297353CC}">
              <c16:uniqueId val="{00000003-DC8B-43D9-A1A9-60DA0856FCA3}"/>
            </c:ext>
          </c:extLst>
        </c:ser>
        <c:ser>
          <c:idx val="4"/>
          <c:order val="4"/>
          <c:tx>
            <c:strRef>
              <c:f>Summary!$B$17</c:f>
              <c:strCache>
                <c:ptCount val="1"/>
                <c:pt idx="0">
                  <c:v>Cost of time</c:v>
                </c:pt>
              </c:strCache>
            </c:strRef>
          </c:tx>
          <c:spPr>
            <a:solidFill>
              <a:schemeClr val="accent5">
                <a:lumMod val="60000"/>
                <a:lumOff val="40000"/>
              </a:schemeClr>
            </a:solidFill>
            <a:ln>
              <a:noFill/>
            </a:ln>
            <a:effectLst/>
          </c:spPr>
          <c:invertIfNegative val="0"/>
          <c:cat>
            <c:strRef>
              <c:f>Summary!$C$12:$D$12</c:f>
              <c:strCache>
                <c:ptCount val="2"/>
                <c:pt idx="0">
                  <c:v>Buy a car</c:v>
                </c:pt>
                <c:pt idx="1">
                  <c:v>Rideshare</c:v>
                </c:pt>
              </c:strCache>
            </c:strRef>
          </c:cat>
          <c:val>
            <c:numRef>
              <c:f>Summary!$C$17:$D$17</c:f>
              <c:numCache>
                <c:formatCode>"$"#,##0</c:formatCode>
                <c:ptCount val="2"/>
                <c:pt idx="0">
                  <c:v>18250</c:v>
                </c:pt>
                <c:pt idx="1">
                  <c:v>5475</c:v>
                </c:pt>
              </c:numCache>
            </c:numRef>
          </c:val>
          <c:extLst>
            <c:ext xmlns:c16="http://schemas.microsoft.com/office/drawing/2014/chart" uri="{C3380CC4-5D6E-409C-BE32-E72D297353CC}">
              <c16:uniqueId val="{00000004-DC8B-43D9-A1A9-60DA0856FCA3}"/>
            </c:ext>
          </c:extLst>
        </c:ser>
        <c:dLbls>
          <c:showLegendKey val="0"/>
          <c:showVal val="0"/>
          <c:showCatName val="0"/>
          <c:showSerName val="0"/>
          <c:showPercent val="0"/>
          <c:showBubbleSize val="0"/>
        </c:dLbls>
        <c:gapWidth val="20"/>
        <c:overlap val="100"/>
        <c:axId val="-28058208"/>
        <c:axId val="-28054944"/>
      </c:barChart>
      <c:lineChart>
        <c:grouping val="standard"/>
        <c:varyColors val="0"/>
        <c:ser>
          <c:idx val="5"/>
          <c:order val="5"/>
          <c:tx>
            <c:strRef>
              <c:f>Summary!#REF!</c:f>
              <c:strCache>
                <c:ptCount val="1"/>
                <c:pt idx="0">
                  <c:v>#REF!</c:v>
                </c:pt>
              </c:strCache>
            </c:strRef>
          </c:tx>
          <c:spPr>
            <a:ln w="25400" cap="rnd">
              <a:noFill/>
              <a:round/>
            </a:ln>
            <a:effectLst/>
          </c:spPr>
          <c:marker>
            <c:symbol val="none"/>
          </c:marker>
          <c:cat>
            <c:strRef>
              <c:f>Summary!$C$12:$D$12</c:f>
              <c:strCache>
                <c:ptCount val="2"/>
                <c:pt idx="0">
                  <c:v>Buy a car</c:v>
                </c:pt>
                <c:pt idx="1">
                  <c:v>Rideshare</c:v>
                </c:pt>
              </c:strCache>
            </c:strRef>
          </c:cat>
          <c:val>
            <c:numRef>
              <c:f>Summary!#REF!</c:f>
              <c:numCache>
                <c:formatCode>General</c:formatCode>
                <c:ptCount val="1"/>
                <c:pt idx="0">
                  <c:v>1</c:v>
                </c:pt>
              </c:numCache>
            </c:numRef>
          </c:val>
          <c:smooth val="0"/>
          <c:extLst>
            <c:ext xmlns:c16="http://schemas.microsoft.com/office/drawing/2014/chart" uri="{C3380CC4-5D6E-409C-BE32-E72D297353CC}">
              <c16:uniqueId val="{00000005-4198-4219-9C11-23E097873895}"/>
            </c:ext>
          </c:extLst>
        </c:ser>
        <c:dLbls>
          <c:showLegendKey val="0"/>
          <c:showVal val="0"/>
          <c:showCatName val="0"/>
          <c:showSerName val="0"/>
          <c:showPercent val="0"/>
          <c:showBubbleSize val="0"/>
        </c:dLbls>
        <c:marker val="1"/>
        <c:smooth val="0"/>
        <c:axId val="-28058208"/>
        <c:axId val="-28054944"/>
      </c:lineChart>
      <c:catAx>
        <c:axId val="-28058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28054944"/>
        <c:crosses val="autoZero"/>
        <c:auto val="1"/>
        <c:lblAlgn val="ctr"/>
        <c:lblOffset val="100"/>
        <c:noMultiLvlLbl val="0"/>
      </c:catAx>
      <c:valAx>
        <c:axId val="-28054944"/>
        <c:scaling>
          <c:orientation val="minMax"/>
        </c:scaling>
        <c:delete val="0"/>
        <c:axPos val="l"/>
        <c:majorGridlines>
          <c:spPr>
            <a:ln w="3175" cap="flat" cmpd="sng" algn="ctr">
              <a:solidFill>
                <a:schemeClr val="bg1">
                  <a:lumMod val="75000"/>
                  <a:alpha val="2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28058208"/>
        <c:crosses val="autoZero"/>
        <c:crossBetween val="between"/>
      </c:valAx>
      <c:spPr>
        <a:noFill/>
        <a:ln>
          <a:noFill/>
        </a:ln>
        <a:effectLst/>
      </c:spPr>
    </c:plotArea>
    <c:legend>
      <c:legendPos val="t"/>
      <c:legendEntry>
        <c:idx val="5"/>
        <c:delete val="1"/>
      </c:legendEntry>
      <c:layout>
        <c:manualLayout>
          <c:xMode val="edge"/>
          <c:yMode val="edge"/>
          <c:x val="0"/>
          <c:y val="4.6666674859623919E-2"/>
          <c:w val="0.88372763037208324"/>
          <c:h val="4.2680508550901705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266700</xdr:colOff>
      <xdr:row>1</xdr:row>
      <xdr:rowOff>142876</xdr:rowOff>
    </xdr:from>
    <xdr:to>
      <xdr:col>12</xdr:col>
      <xdr:colOff>581024</xdr:colOff>
      <xdr:row>16</xdr:row>
      <xdr:rowOff>123825</xdr:rowOff>
    </xdr:to>
    <xdr:graphicFrame macro="">
      <xdr:nvGraphicFramePr>
        <xdr:cNvPr id="3" name="Chart 1" descr="Annual costs comparison">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3" name="Table5" displayName="Table5" ref="A3:D7" totalsRowShown="0" headerRowDxfId="33" dataDxfId="31" headerRowBorderDxfId="32" headerRowCellStyle="Normal" dataCellStyle="Normal">
  <autoFilter ref="A3:D7"/>
  <tableColumns count="4">
    <tableColumn id="1" name="Column1" dataDxfId="30" dataCellStyle="Normal"/>
    <tableColumn id="2" name="Column2" dataDxfId="29" dataCellStyle="Input"/>
    <tableColumn id="3" name="Column3" dataDxfId="28" dataCellStyle="Normal"/>
    <tableColumn id="4" name="Column4" dataDxfId="27" dataCellStyle="Input"/>
  </tableColumns>
  <tableStyleInfo name="Buy vs rideshare Table 1" showFirstColumn="0" showLastColumn="0" showRowStripes="1" showColumnStripes="0"/>
</table>
</file>

<file path=xl/tables/table2.xml><?xml version="1.0" encoding="utf-8"?>
<table xmlns="http://schemas.openxmlformats.org/spreadsheetml/2006/main" id="5" name="Table6" displayName="Table6" ref="A9:D10" totalsRowShown="0" headerRowDxfId="26" dataDxfId="25">
  <autoFilter ref="A9:D10"/>
  <tableColumns count="4">
    <tableColumn id="1" name="Column1" dataDxfId="24" dataCellStyle="20% - Accent1"/>
    <tableColumn id="2" name="Column2" dataDxfId="23" dataCellStyle="20% - Accent1"/>
    <tableColumn id="3" name="Column3" dataDxfId="22" dataCellStyle="20% - Accent1"/>
    <tableColumn id="4" name="Column4" dataDxfId="21" dataCellStyle="20% - Accent1"/>
  </tableColumns>
  <tableStyleInfo name="Buy vs rideshare Table 1" showFirstColumn="0" showLastColumn="0" showRowStripes="1" showColumnStripes="0"/>
</table>
</file>

<file path=xl/tables/table3.xml><?xml version="1.0" encoding="utf-8"?>
<table xmlns="http://schemas.openxmlformats.org/spreadsheetml/2006/main" id="6" name="Table7" displayName="Table7" ref="A12:D18" totalsRowCount="1">
  <autoFilter ref="A12:D17"/>
  <tableColumns count="4">
    <tableColumn id="1" name=" " totalsRowDxfId="20"/>
    <tableColumn id="2" name="Column1" totalsRowLabel="Total annual cost" dataCellStyle="Style 1"/>
    <tableColumn id="3" name="Buy a car" totalsRowFunction="sum" dataDxfId="19" totalsRowDxfId="18" dataCellStyle="Normal"/>
    <tableColumn id="4" name="Rideshare" totalsRowFunction="sum" dataDxfId="17" totalsRowDxfId="16" dataCellStyle="Normal"/>
  </tableColumns>
  <tableStyleInfo name="Buy vs rideshare Table 1" showFirstColumn="0" showLastColumn="0" showRowStripes="1" showColumnStripes="0"/>
</table>
</file>

<file path=xl/tables/table4.xml><?xml version="1.0" encoding="utf-8"?>
<table xmlns="http://schemas.openxmlformats.org/spreadsheetml/2006/main" id="2" name="Table3" displayName="Table3" ref="A15:D22" totalsRowCount="1" headerRowCellStyle="Normal" dataCellStyle="Normal" totalsRowCellStyle="Normal">
  <autoFilter ref="A15:D21"/>
  <tableColumns count="4">
    <tableColumn id="1" name="Column1" dataCellStyle="Normal"/>
    <tableColumn id="2" name="Column2" totalsRowLabel="Annual usage cost" dataCellStyle="Style 1"/>
    <tableColumn id="3" name="Column3" totalsRowFunction="sum" dataDxfId="15" dataCellStyle="Normal"/>
    <tableColumn id="4" name="Column4" dataCellStyle="Normal"/>
  </tableColumns>
  <tableStyleInfo name="Buy vs rideshare Table 1" showFirstColumn="0" showLastColumn="0" showRowStripes="1" showColumnStripes="0"/>
</table>
</file>

<file path=xl/tables/table5.xml><?xml version="1.0" encoding="utf-8"?>
<table xmlns="http://schemas.openxmlformats.org/spreadsheetml/2006/main" id="11" name="Table11" displayName="Table11" ref="A4:D11" totalsRowCount="1">
  <autoFilter ref="A4:D10"/>
  <tableColumns count="4">
    <tableColumn id="1" name="Column1" totalsRowDxfId="1"/>
    <tableColumn id="2" name="Column2" totalsRowLabel="Annual purchase cost" dataCellStyle="Style 1"/>
    <tableColumn id="3" name="Column3" totalsRowFunction="custom">
      <totalsRowFormula>IFERROR(-PMT(InterestRate,LoanTerm/12,PriceOfCar*(1+SalesTax)-DownPayment)+(PurchaseFees+DownPayment)/(LoanTerm/12),"")</totalsRowFormula>
    </tableColumn>
    <tableColumn id="4" name="Column4" totalsRowDxfId="0" dataCellStyle="Input"/>
  </tableColumns>
  <tableStyleInfo name="Buy vs rideshare Table 1" showFirstColumn="0" showLastColumn="0" showRowStripes="1" showColumnStripes="0"/>
</table>
</file>

<file path=xl/tables/table6.xml><?xml version="1.0" encoding="utf-8"?>
<table xmlns="http://schemas.openxmlformats.org/spreadsheetml/2006/main" id="12" name="Table12" displayName="Table12" ref="A24:D27" totalsRowCount="1">
  <autoFilter ref="A24:D26"/>
  <tableColumns count="4">
    <tableColumn id="1" name="Column1" totalsRowDxfId="14"/>
    <tableColumn id="2" name="Column2" totalsRowLabel="Annual fuel cost" dataCellStyle="Style 1"/>
    <tableColumn id="3" name="Column3" totalsRowFunction="custom" totalsRowDxfId="13" dataCellStyle="Normal">
      <totalsRowFormula>IFERROR(TotalMileage/FuelEfficiency*FuelCost,"")</totalsRowFormula>
    </tableColumn>
    <tableColumn id="4" name="Column4" totalsRowDxfId="12" dataCellStyle="Input"/>
  </tableColumns>
  <tableStyleInfo name="Buy vs rideshare Table 1" showFirstColumn="0" showLastColumn="0" showRowStripes="1" showColumnStripes="0"/>
</table>
</file>

<file path=xl/tables/table7.xml><?xml version="1.0" encoding="utf-8"?>
<table xmlns="http://schemas.openxmlformats.org/spreadsheetml/2006/main" id="13" name="Table13" displayName="Table13" ref="A30:D32" totalsRowCount="1" tableBorderDxfId="11">
  <autoFilter ref="A30:D31"/>
  <tableColumns count="4">
    <tableColumn id="1" name="Column1" totalsRowDxfId="10"/>
    <tableColumn id="2" name="Column2" totalsRowLabel="Annual cost of time" dataCellStyle="Style 1"/>
    <tableColumn id="3" name="Column3" totalsRowFunction="custom" dataDxfId="9" dataCellStyle="Normal">
      <calculatedColumnFormula>IFERROR((AveTimePerTrip+AveParkingTime)*AverageTripsPerDay/60*RatePerHour*365,"")</calculatedColumnFormula>
      <totalsRowFormula>IFERROR((AveTimePerTrip+AveParkingTime)*AverageTripsPerDay/60*RatePerHour*365,"")</totalsRowFormula>
    </tableColumn>
    <tableColumn id="4" name="Column4" totalsRowDxfId="8" dataCellStyle="Input"/>
  </tableColumns>
  <tableStyleInfo name="Buy vs rideshare Table 1" showFirstColumn="0" showLastColumn="0" showRowStripes="1" showColumnStripes="0"/>
</table>
</file>

<file path=xl/tables/table8.xml><?xml version="1.0" encoding="utf-8"?>
<table xmlns="http://schemas.openxmlformats.org/spreadsheetml/2006/main" id="14" name="Table14" displayName="Table14" ref="A3:D9" totalsRowCount="1" tableBorderDxfId="7">
  <autoFilter ref="A3:D8"/>
  <tableColumns count="4">
    <tableColumn id="1" name="Column1" totalsRowDxfId="6"/>
    <tableColumn id="2" name="Column2" totalsRowLabel="Annual fare cost" dataCellStyle="Style 1"/>
    <tableColumn id="3" name="Column3" totalsRowFunction="custom" totalsRowDxfId="5" dataCellStyle="Percent">
      <totalsRowFormula>IFERROR((BaseFare+DistanceFare*AveDistancePerTrip+TimeFare*AveTimePerTrip)*AverageTripsPerDay*365*((1-PercentRideDuringSurge)+AveSurgeMultiplier*PercentRideDuringSurge),"")</totalsRowFormula>
    </tableColumn>
    <tableColumn id="4" name="Column4" totalsRowDxfId="4" dataCellStyle="Input"/>
  </tableColumns>
  <tableStyleInfo name="Buy vs rideshare Table 1" showFirstColumn="0" showLastColumn="0" showRowStripes="1" showColumnStripes="0"/>
</table>
</file>

<file path=xl/tables/table9.xml><?xml version="1.0" encoding="utf-8"?>
<table xmlns="http://schemas.openxmlformats.org/spreadsheetml/2006/main" id="15" name="Table15" displayName="Table15" ref="A12:D15" totalsRowCount="1">
  <autoFilter ref="A12:D14"/>
  <tableColumns count="4">
    <tableColumn id="1" name="Column1" totalsRowDxfId="3"/>
    <tableColumn id="2" name="Column2" totalsRowLabel="Annual cost of time" dataCellStyle="Style 1"/>
    <tableColumn id="3" name="Column3" totalsRowFunction="custom" dataCellStyle="Normal">
      <totalsRowFormula>IFERROR((AveWaitTime+AveTimePerTrip*(1-ProductivePercent))*AverageTripsPerDay/60*RatePerHour*365,"")</totalsRowFormula>
    </tableColumn>
    <tableColumn id="4" name="Column4" totalsRowDxfId="2" dataCellStyle="Input"/>
  </tableColumns>
  <tableStyleInfo name="Buy vs rideshare Table 1" showFirstColumn="0" showLastColumn="0" showRowStripes="1" showColumnStripes="0"/>
</table>
</file>

<file path=xl/theme/theme1.xml><?xml version="1.0" encoding="utf-8"?>
<a:theme xmlns:a="http://schemas.openxmlformats.org/drawingml/2006/main" name="Office Theme">
  <a:themeElements>
    <a:clrScheme name="Custom 4">
      <a:dk1>
        <a:sysClr val="windowText" lastClr="000000"/>
      </a:dk1>
      <a:lt1>
        <a:sysClr val="window" lastClr="FFFFFF"/>
      </a:lt1>
      <a:dk2>
        <a:srgbClr val="335B74"/>
      </a:dk2>
      <a:lt2>
        <a:srgbClr val="FFFFFF"/>
      </a:lt2>
      <a:accent1>
        <a:srgbClr val="40403E"/>
      </a:accent1>
      <a:accent2>
        <a:srgbClr val="014981"/>
      </a:accent2>
      <a:accent3>
        <a:srgbClr val="FCCB97"/>
      </a:accent3>
      <a:accent4>
        <a:srgbClr val="F27F05"/>
      </a:accent4>
      <a:accent5>
        <a:srgbClr val="70A1C0"/>
      </a:accent5>
      <a:accent6>
        <a:srgbClr val="FBA84F"/>
      </a:accent6>
      <a:hlink>
        <a:srgbClr val="68BCFD"/>
      </a:hlink>
      <a:folHlink>
        <a:srgbClr val="7F7F7F"/>
      </a:folHlink>
    </a:clrScheme>
    <a:fontScheme name="Custom 1">
      <a:majorFont>
        <a:latin typeface="Tahoma"/>
        <a:ea typeface=""/>
        <a:cs typeface=""/>
      </a:majorFont>
      <a:minorFont>
        <a:latin typeface="Tahoma"/>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table" Target="../tables/table3.xml"/><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2.bin"/><Relationship Id="rId5" Type="http://schemas.openxmlformats.org/officeDocument/2006/relationships/table" Target="../tables/table7.xml"/><Relationship Id="rId4" Type="http://schemas.openxmlformats.org/officeDocument/2006/relationships/table" Target="../tables/table6.xml"/></Relationships>
</file>

<file path=xl/worksheets/_rels/sheet3.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A1:D18"/>
  <sheetViews>
    <sheetView showGridLines="0" zoomScaleNormal="100" workbookViewId="0">
      <selection activeCell="C7" sqref="C7"/>
    </sheetView>
  </sheetViews>
  <sheetFormatPr defaultColWidth="9" defaultRowHeight="15" x14ac:dyDescent="0.2"/>
  <cols>
    <col min="1" max="1" width="1.625" style="1" customWidth="1"/>
    <col min="2" max="2" width="30.625" style="1" customWidth="1"/>
    <col min="3" max="4" width="16.625" style="2" customWidth="1"/>
    <col min="5" max="5" width="7.625" style="1" customWidth="1"/>
    <col min="6" max="13" width="8.625" style="1" customWidth="1"/>
    <col min="14" max="14" width="1.625" style="1" customWidth="1"/>
    <col min="15" max="15" width="9" style="1" customWidth="1"/>
    <col min="16" max="16384" width="9" style="1"/>
  </cols>
  <sheetData>
    <row r="1" spans="1:4" s="16" customFormat="1" ht="29.25" customHeight="1" x14ac:dyDescent="0.2">
      <c r="B1" s="16" t="s">
        <v>55</v>
      </c>
    </row>
    <row r="2" spans="1:4" s="5" customFormat="1" ht="30" customHeight="1" thickBot="1" x14ac:dyDescent="0.25">
      <c r="A2" s="17"/>
      <c r="B2" s="17" t="s">
        <v>50</v>
      </c>
      <c r="C2" s="17"/>
      <c r="D2" s="17"/>
    </row>
    <row r="3" spans="1:4" s="3" customFormat="1" ht="30" hidden="1" customHeight="1" x14ac:dyDescent="0.2">
      <c r="A3" s="33" t="s">
        <v>56</v>
      </c>
      <c r="B3" s="34" t="s">
        <v>57</v>
      </c>
      <c r="C3" s="35" t="s">
        <v>58</v>
      </c>
      <c r="D3" s="36" t="s">
        <v>59</v>
      </c>
    </row>
    <row r="4" spans="1:4" s="3" customFormat="1" ht="30" customHeight="1" x14ac:dyDescent="0.2">
      <c r="A4"/>
      <c r="B4" s="20" t="s">
        <v>17</v>
      </c>
      <c r="C4" s="21">
        <v>5</v>
      </c>
      <c r="D4" s="20"/>
    </row>
    <row r="5" spans="1:4" s="3" customFormat="1" ht="30" customHeight="1" x14ac:dyDescent="0.2">
      <c r="A5"/>
      <c r="B5" s="20" t="s">
        <v>0</v>
      </c>
      <c r="C5" s="21">
        <v>20</v>
      </c>
      <c r="D5" s="20" t="s">
        <v>19</v>
      </c>
    </row>
    <row r="6" spans="1:4" s="5" customFormat="1" ht="30" customHeight="1" x14ac:dyDescent="0.2">
      <c r="A6"/>
      <c r="B6" s="20" t="s">
        <v>1</v>
      </c>
      <c r="C6" s="22">
        <v>4</v>
      </c>
      <c r="D6" s="20" t="s">
        <v>18</v>
      </c>
    </row>
    <row r="7" spans="1:4" s="3" customFormat="1" ht="30" customHeight="1" x14ac:dyDescent="0.2">
      <c r="A7"/>
      <c r="B7" s="20" t="s">
        <v>13</v>
      </c>
      <c r="C7" s="23">
        <f>IFERROR(AverageTripsPerDay*AveDistancePerTrip*365,"")</f>
        <v>7300</v>
      </c>
      <c r="D7" s="20" t="s">
        <v>18</v>
      </c>
    </row>
    <row r="8" spans="1:4" s="5" customFormat="1" ht="30" customHeight="1" thickBot="1" x14ac:dyDescent="0.25">
      <c r="A8" s="17"/>
      <c r="B8" s="17" t="s">
        <v>28</v>
      </c>
      <c r="C8" s="17"/>
      <c r="D8" s="17"/>
    </row>
    <row r="9" spans="1:4" s="3" customFormat="1" ht="30" hidden="1" customHeight="1" x14ac:dyDescent="0.2">
      <c r="A9" s="37" t="s">
        <v>56</v>
      </c>
      <c r="B9" s="38" t="s">
        <v>57</v>
      </c>
      <c r="C9" s="39" t="s">
        <v>58</v>
      </c>
      <c r="D9" s="40" t="s">
        <v>59</v>
      </c>
    </row>
    <row r="10" spans="1:4" s="3" customFormat="1" ht="30" customHeight="1" x14ac:dyDescent="0.2">
      <c r="A10" s="24"/>
      <c r="B10" s="25" t="s">
        <v>2</v>
      </c>
      <c r="C10" s="27">
        <v>20</v>
      </c>
      <c r="D10" s="26"/>
    </row>
    <row r="11" spans="1:4" s="3" customFormat="1" ht="30" customHeight="1" thickBot="1" x14ac:dyDescent="0.25">
      <c r="A11" s="17"/>
      <c r="B11" s="17" t="s">
        <v>51</v>
      </c>
      <c r="C11" s="17"/>
      <c r="D11" s="17"/>
    </row>
    <row r="12" spans="1:4" s="3" customFormat="1" ht="30" customHeight="1" x14ac:dyDescent="0.2">
      <c r="A12" t="s">
        <v>15</v>
      </c>
      <c r="B12" s="28" t="s">
        <v>56</v>
      </c>
      <c r="C12" t="s">
        <v>52</v>
      </c>
      <c r="D12" t="s">
        <v>21</v>
      </c>
    </row>
    <row r="13" spans="1:4" s="3" customFormat="1" ht="30" customHeight="1" x14ac:dyDescent="0.2">
      <c r="A13"/>
      <c r="B13" s="20" t="s">
        <v>31</v>
      </c>
      <c r="C13" s="15" t="str">
        <f>AnnualPurchaseCost</f>
        <v/>
      </c>
      <c r="D13" s="15" t="s">
        <v>14</v>
      </c>
    </row>
    <row r="14" spans="1:4" s="3" customFormat="1" ht="30" customHeight="1" x14ac:dyDescent="0.2">
      <c r="A14"/>
      <c r="B14" s="20" t="s">
        <v>39</v>
      </c>
      <c r="C14" s="15">
        <f>AnnualUsageCost</f>
        <v>2990</v>
      </c>
      <c r="D14" s="15" t="s">
        <v>14</v>
      </c>
    </row>
    <row r="15" spans="1:4" ht="30" customHeight="1" x14ac:dyDescent="0.2">
      <c r="A15"/>
      <c r="B15" s="20" t="s">
        <v>45</v>
      </c>
      <c r="C15" s="15">
        <f>AnnualFuelCost</f>
        <v>617.69230769230762</v>
      </c>
      <c r="D15" s="15" t="s">
        <v>14</v>
      </c>
    </row>
    <row r="16" spans="1:4" ht="30" customHeight="1" x14ac:dyDescent="0.2">
      <c r="A16"/>
      <c r="B16" s="20" t="s">
        <v>53</v>
      </c>
      <c r="C16" s="15" t="s">
        <v>14</v>
      </c>
      <c r="D16" s="15">
        <f>AnnualFareCost</f>
        <v>18259.125</v>
      </c>
    </row>
    <row r="17" spans="1:4" x14ac:dyDescent="0.2">
      <c r="A17"/>
      <c r="B17" s="20" t="s">
        <v>28</v>
      </c>
      <c r="C17" s="15">
        <f>AnnualCostOfTime_BuyCar</f>
        <v>18250</v>
      </c>
      <c r="D17" s="15">
        <f>AnnualCostOfTime_Ridesharing</f>
        <v>5475</v>
      </c>
    </row>
    <row r="18" spans="1:4" x14ac:dyDescent="0.2">
      <c r="A18" s="21"/>
      <c r="B18" s="30" t="s">
        <v>54</v>
      </c>
      <c r="C18" s="15">
        <f>SUBTOTAL(109,Table7[Buy a car])</f>
        <v>21857.692307692309</v>
      </c>
      <c r="D18" s="15">
        <f>SUBTOTAL(109,Table7[Rideshare])</f>
        <v>23734.125</v>
      </c>
    </row>
  </sheetData>
  <dataValidations count="5">
    <dataValidation allowBlank="1" showInputMessage="1" showErrorMessage="1" promptTitle="Buying a Car vs Ridesharing" prompt="_x000a_This template will help you compare costs between buying a car and ridesharing._x000a__x000a_Enter values on the three worksheets: Summary Tab, Buying a Car Tab, Ridesharing Tab." sqref="E1"/>
    <dataValidation allowBlank="1" showInputMessage="1" showErrorMessage="1" prompt="This table auto updates using data from Buying a Car Tab and Ridesharing Tab." sqref="B11"/>
    <dataValidation allowBlank="1" showInputMessage="1" showErrorMessage="1" prompt="Enter Average Travel data in cells C3 to C5." sqref="B2"/>
    <dataValidation allowBlank="1" showInputMessage="1" showErrorMessage="1" prompt="How much would you pay to save up time and use it for productive work like reviewing emails, answering calls, and others tasks?_x000a__x000a_Enter cost of your time in cell C8." sqref="B8"/>
    <dataValidation allowBlank="1" showInputMessage="1" showErrorMessage="1" prompt="Add data for buing a car in the Buy a Car sheet.  Add information about using rideshare in the Rideshare sheet.  Fill in you details of time and average trip information on this sheet.  The Annual Cost Summary section and chart update automatically." sqref="A1"/>
  </dataValidations>
  <pageMargins left="0.7" right="0.7" top="0.75" bottom="0.75" header="0.3" footer="0.3"/>
  <pageSetup scale="86" orientation="landscape" horizontalDpi="4294967293" verticalDpi="0" r:id="rId1"/>
  <drawing r:id="rId2"/>
  <tableParts count="3">
    <tablePart r:id="rId3"/>
    <tablePart r:id="rId4"/>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N33"/>
  <sheetViews>
    <sheetView showGridLines="0" tabSelected="1" topLeftCell="A5" zoomScaleNormal="100" workbookViewId="0">
      <selection activeCell="C11" sqref="C11"/>
    </sheetView>
  </sheetViews>
  <sheetFormatPr defaultColWidth="9" defaultRowHeight="21.95" customHeight="1" x14ac:dyDescent="0.2"/>
  <cols>
    <col min="1" max="1" width="1.625" style="3" customWidth="1"/>
    <col min="2" max="2" width="30.625" style="3" customWidth="1"/>
    <col min="3" max="3" width="16.625" style="1" customWidth="1"/>
    <col min="4" max="4" width="16.625" style="3" customWidth="1"/>
    <col min="5" max="5" width="7.625" style="3" customWidth="1"/>
    <col min="6" max="13" width="8.625" style="3" customWidth="1"/>
    <col min="14" max="14" width="1.625" style="3" customWidth="1"/>
    <col min="15" max="16384" width="9" style="3"/>
  </cols>
  <sheetData>
    <row r="1" spans="1:14" s="16" customFormat="1" ht="29.25" customHeight="1" x14ac:dyDescent="0.2">
      <c r="B1" s="16" t="s">
        <v>52</v>
      </c>
    </row>
    <row r="2" spans="1:14" s="9" customFormat="1" ht="30" customHeight="1" thickBot="1" x14ac:dyDescent="0.25">
      <c r="A2" s="17"/>
      <c r="B2" s="17" t="s">
        <v>31</v>
      </c>
      <c r="C2" s="17"/>
      <c r="D2" s="17"/>
    </row>
    <row r="3" spans="1:14" s="9" customFormat="1" ht="30" hidden="1" customHeight="1" thickBot="1" x14ac:dyDescent="0.25">
      <c r="A3"/>
      <c r="B3" s="18"/>
      <c r="C3"/>
      <c r="D3"/>
    </row>
    <row r="4" spans="1:14" ht="30" hidden="1" customHeight="1" x14ac:dyDescent="0.2">
      <c r="A4" t="s">
        <v>56</v>
      </c>
      <c r="B4" t="s">
        <v>57</v>
      </c>
      <c r="C4" t="s">
        <v>58</v>
      </c>
      <c r="D4" t="s">
        <v>59</v>
      </c>
    </row>
    <row r="5" spans="1:14" ht="30" customHeight="1" x14ac:dyDescent="0.2">
      <c r="A5"/>
      <c r="B5" s="20" t="s">
        <v>32</v>
      </c>
      <c r="C5">
        <v>500</v>
      </c>
      <c r="D5" s="20"/>
    </row>
    <row r="6" spans="1:14" ht="30" customHeight="1" x14ac:dyDescent="0.2">
      <c r="A6"/>
      <c r="B6" s="20" t="s">
        <v>33</v>
      </c>
      <c r="C6">
        <v>0</v>
      </c>
      <c r="D6" s="20"/>
    </row>
    <row r="7" spans="1:14" ht="30" customHeight="1" x14ac:dyDescent="0.2">
      <c r="A7"/>
      <c r="B7" s="20" t="s">
        <v>34</v>
      </c>
      <c r="C7">
        <v>0</v>
      </c>
      <c r="D7" s="20"/>
      <c r="N7" s="1"/>
    </row>
    <row r="8" spans="1:14" s="1" customFormat="1" ht="30" customHeight="1" x14ac:dyDescent="0.2">
      <c r="A8"/>
      <c r="B8" s="20" t="s">
        <v>35</v>
      </c>
      <c r="C8">
        <v>0</v>
      </c>
      <c r="D8" s="20" t="s">
        <v>20</v>
      </c>
      <c r="N8" s="4"/>
    </row>
    <row r="9" spans="1:14" s="13" customFormat="1" ht="30" customHeight="1" x14ac:dyDescent="0.2">
      <c r="A9"/>
      <c r="B9" s="20" t="s">
        <v>36</v>
      </c>
      <c r="C9">
        <v>0</v>
      </c>
      <c r="D9" s="20"/>
    </row>
    <row r="10" spans="1:14" ht="30" customHeight="1" x14ac:dyDescent="0.2">
      <c r="A10"/>
      <c r="B10" s="20" t="s">
        <v>37</v>
      </c>
      <c r="C10">
        <v>0</v>
      </c>
      <c r="D10" s="20"/>
    </row>
    <row r="11" spans="1:14" ht="30" customHeight="1" x14ac:dyDescent="0.2">
      <c r="A11" s="21"/>
      <c r="B11" s="30" t="s">
        <v>38</v>
      </c>
      <c r="C11" t="str">
        <f>IFERROR(-PMT(InterestRate,LoanTerm/12,PriceOfCar*(1+SalesTax)-DownPayment)+(PurchaseFees+DownPayment)/(LoanTerm/12),"")</f>
        <v/>
      </c>
      <c r="D11" s="21"/>
    </row>
    <row r="12" spans="1:14" ht="30" customHeight="1" x14ac:dyDescent="0.2">
      <c r="A12" s="6"/>
      <c r="B12" s="31" t="str">
        <f>IF(AnnualPurchaseCost="","","For loan term of " &amp; TEXT(LoanTerm/12,"0.0") &amp; " years")</f>
        <v/>
      </c>
      <c r="C12" s="7"/>
      <c r="D12" s="6"/>
    </row>
    <row r="13" spans="1:14" ht="30" hidden="1" customHeight="1" x14ac:dyDescent="0.2">
      <c r="A13" s="6"/>
      <c r="B13" s="31"/>
      <c r="C13" s="7"/>
      <c r="D13" s="6"/>
      <c r="N13" s="1"/>
    </row>
    <row r="14" spans="1:14" s="1" customFormat="1" ht="39.6" customHeight="1" thickBot="1" x14ac:dyDescent="0.25">
      <c r="A14" s="17"/>
      <c r="B14" s="17" t="s">
        <v>39</v>
      </c>
      <c r="C14" s="17"/>
      <c r="D14" s="17"/>
      <c r="N14" s="5"/>
    </row>
    <row r="15" spans="1:14" s="5" customFormat="1" ht="19.5" hidden="1" x14ac:dyDescent="0.2">
      <c r="A15" s="37" t="s">
        <v>56</v>
      </c>
      <c r="B15" s="38" t="s">
        <v>57</v>
      </c>
      <c r="C15" s="41" t="s">
        <v>58</v>
      </c>
      <c r="D15" s="38" t="s">
        <v>59</v>
      </c>
      <c r="N15" s="3"/>
    </row>
    <row r="16" spans="1:14" ht="30" customHeight="1" x14ac:dyDescent="0.2">
      <c r="A16"/>
      <c r="B16" s="20" t="s">
        <v>40</v>
      </c>
      <c r="C16" s="15">
        <v>1000</v>
      </c>
      <c r="D16" s="20" t="s">
        <v>4</v>
      </c>
    </row>
    <row r="17" spans="1:14" ht="30" customHeight="1" x14ac:dyDescent="0.2">
      <c r="A17"/>
      <c r="B17" s="20" t="s">
        <v>3</v>
      </c>
      <c r="C17" s="15">
        <v>815</v>
      </c>
      <c r="D17" s="20" t="s">
        <v>4</v>
      </c>
      <c r="N17" s="4"/>
    </row>
    <row r="18" spans="1:14" ht="30" customHeight="1" x14ac:dyDescent="0.2">
      <c r="A18"/>
      <c r="B18" s="20" t="s">
        <v>41</v>
      </c>
      <c r="C18" s="15">
        <v>75</v>
      </c>
      <c r="D18" s="20" t="s">
        <v>4</v>
      </c>
      <c r="N18" s="4"/>
    </row>
    <row r="19" spans="1:14" s="4" customFormat="1" ht="30" customHeight="1" x14ac:dyDescent="0.2">
      <c r="A19"/>
      <c r="B19" s="20" t="s">
        <v>6</v>
      </c>
      <c r="C19" s="15">
        <v>500</v>
      </c>
      <c r="D19" s="20" t="s">
        <v>4</v>
      </c>
      <c r="N19" s="1"/>
    </row>
    <row r="20" spans="1:14" s="1" customFormat="1" ht="30" customHeight="1" x14ac:dyDescent="0.2">
      <c r="A20"/>
      <c r="B20" s="20" t="s">
        <v>42</v>
      </c>
      <c r="C20" s="15">
        <v>500</v>
      </c>
      <c r="D20" s="20" t="s">
        <v>4</v>
      </c>
      <c r="N20" s="3"/>
    </row>
    <row r="21" spans="1:14" ht="30" customHeight="1" x14ac:dyDescent="0.2">
      <c r="A21"/>
      <c r="B21" s="20" t="s">
        <v>43</v>
      </c>
      <c r="C21" s="15">
        <v>100</v>
      </c>
      <c r="D21" s="20" t="s">
        <v>4</v>
      </c>
    </row>
    <row r="22" spans="1:14" ht="30" customHeight="1" x14ac:dyDescent="0.2">
      <c r="A22"/>
      <c r="B22" s="30" t="s">
        <v>44</v>
      </c>
      <c r="C22">
        <f>SUBTOTAL(109,Table3[Column3])</f>
        <v>2990</v>
      </c>
      <c r="D22"/>
    </row>
    <row r="23" spans="1:14" ht="30" customHeight="1" thickBot="1" x14ac:dyDescent="0.25">
      <c r="A23" s="17"/>
      <c r="B23" s="17" t="s">
        <v>45</v>
      </c>
      <c r="C23" s="17"/>
      <c r="D23" s="17"/>
    </row>
    <row r="24" spans="1:14" ht="30" hidden="1" customHeight="1" x14ac:dyDescent="0.2">
      <c r="A24" t="s">
        <v>56</v>
      </c>
      <c r="B24" t="s">
        <v>57</v>
      </c>
      <c r="C24" t="s">
        <v>58</v>
      </c>
      <c r="D24" t="s">
        <v>59</v>
      </c>
    </row>
    <row r="25" spans="1:14" ht="30" customHeight="1" x14ac:dyDescent="0.2">
      <c r="A25"/>
      <c r="B25" s="20" t="s">
        <v>46</v>
      </c>
      <c r="C25">
        <v>3.3</v>
      </c>
      <c r="D25" s="20" t="s">
        <v>5</v>
      </c>
    </row>
    <row r="26" spans="1:14" ht="30" customHeight="1" x14ac:dyDescent="0.2">
      <c r="A26"/>
      <c r="B26" s="20" t="s">
        <v>47</v>
      </c>
      <c r="C26" s="21">
        <v>39</v>
      </c>
      <c r="D26" s="20" t="s">
        <v>7</v>
      </c>
    </row>
    <row r="27" spans="1:14" ht="30" customHeight="1" x14ac:dyDescent="0.2">
      <c r="A27" s="21"/>
      <c r="B27" s="30" t="s">
        <v>48</v>
      </c>
      <c r="C27">
        <f>IFERROR(TotalMileage/FuelEfficiency*FuelCost,"")</f>
        <v>617.69230769230762</v>
      </c>
      <c r="D27" s="21"/>
    </row>
    <row r="28" spans="1:14" ht="30" customHeight="1" x14ac:dyDescent="0.2">
      <c r="A28" s="12"/>
      <c r="B28" s="14" t="str">
        <f>IF(AnnualFuelCost="","","Based on " &amp; TEXT(TotalMileage,"#,##0") &amp; " total annual mileage")</f>
        <v>Based on 7,300 total annual mileage</v>
      </c>
      <c r="C28" s="12"/>
      <c r="D28" s="12"/>
    </row>
    <row r="29" spans="1:14" ht="30" customHeight="1" x14ac:dyDescent="0.2">
      <c r="A29" s="19"/>
      <c r="B29" s="19" t="s">
        <v>28</v>
      </c>
      <c r="C29" s="19"/>
      <c r="D29" s="19"/>
    </row>
    <row r="30" spans="1:14" ht="21.95" hidden="1" customHeight="1" x14ac:dyDescent="0.2">
      <c r="A30" t="s">
        <v>56</v>
      </c>
      <c r="B30" t="s">
        <v>57</v>
      </c>
      <c r="C30" t="s">
        <v>58</v>
      </c>
      <c r="D30" t="s">
        <v>59</v>
      </c>
    </row>
    <row r="31" spans="1:14" ht="21.95" customHeight="1" x14ac:dyDescent="0.2">
      <c r="A31"/>
      <c r="B31" s="20" t="s">
        <v>49</v>
      </c>
      <c r="C31" s="21">
        <v>10</v>
      </c>
      <c r="D31" s="20" t="s">
        <v>16</v>
      </c>
    </row>
    <row r="32" spans="1:14" ht="21.95" customHeight="1" x14ac:dyDescent="0.2">
      <c r="A32" s="21"/>
      <c r="B32" s="30" t="s">
        <v>30</v>
      </c>
      <c r="C32">
        <f>IFERROR((AveTimePerTrip+AveParkingTime)*AverageTripsPerDay/60*RatePerHour*365,"")</f>
        <v>18250</v>
      </c>
      <c r="D32" s="29"/>
    </row>
    <row r="33" spans="1:4" ht="21.95" customHeight="1" x14ac:dyDescent="0.2">
      <c r="A33" s="6"/>
      <c r="B33" s="31" t="str">
        <f>IF(AnnualCostOfTime_BuyCar="","","Based on " &amp; AverageTripsPerDay &amp; " trips per day, " &amp; AveTimePerTrip + AveParkingTime &amp; " mins each trip, &amp; " &amp; TEXT(RatePerHour,"$#,##0.00") &amp; " rate per hour")</f>
        <v>Based on 5 trips per day, 30 mins each trip, &amp; $20.00 rate per hour</v>
      </c>
      <c r="C33" s="7"/>
      <c r="D33" s="6"/>
    </row>
  </sheetData>
  <dataValidations count="6">
    <dataValidation allowBlank="1" showInputMessage="1" showErrorMessage="1" prompt="Update this worksheet with data relevant to car purchase and usage." sqref="A1"/>
    <dataValidation allowBlank="1" showInputMessage="1" showErrorMessage="1" prompt="Enter car purchase data in cell C3 to C8." sqref="B3"/>
    <dataValidation allowBlank="1" showInputMessage="1" showErrorMessage="1" prompt="Enter car usage data in cell C13 to C18." sqref="B14"/>
    <dataValidation allowBlank="1" showInputMessage="1" showErrorMessage="1" prompt="Enter fuel data in cell C21 &amp; C22." sqref="B23"/>
    <dataValidation allowBlank="1" showInputMessage="1" showErrorMessage="1" prompt="Enter average parking time including walk to and from car to cell C26." sqref="B29"/>
    <dataValidation allowBlank="1" showInputMessage="1" showErrorMessage="1" prompt="Enter car purchase data in cell C4 to C9." sqref="B2"/>
  </dataValidations>
  <pageMargins left="0.7" right="0.7" top="0.75" bottom="0.75" header="0.3" footer="0.3"/>
  <pageSetup orientation="portrait" horizontalDpi="4294967293" verticalDpi="0" r:id="rId1"/>
  <tableParts count="4">
    <tablePart r:id="rId2"/>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M18"/>
  <sheetViews>
    <sheetView showGridLines="0" zoomScaleNormal="100" workbookViewId="0"/>
  </sheetViews>
  <sheetFormatPr defaultColWidth="9" defaultRowHeight="21.95" customHeight="1" x14ac:dyDescent="0.2"/>
  <cols>
    <col min="1" max="1" width="1.625" style="3" customWidth="1"/>
    <col min="2" max="2" width="30.625" style="3" customWidth="1"/>
    <col min="3" max="4" width="16.625" style="3" customWidth="1"/>
    <col min="5" max="5" width="7.625" style="3" customWidth="1"/>
    <col min="6" max="13" width="8.625" style="3" customWidth="1"/>
    <col min="14" max="14" width="1.625" style="3" customWidth="1"/>
    <col min="15" max="16384" width="9" style="3"/>
  </cols>
  <sheetData>
    <row r="1" spans="1:13" s="16" customFormat="1" ht="29.25" customHeight="1" x14ac:dyDescent="0.2">
      <c r="B1" s="16" t="s">
        <v>21</v>
      </c>
    </row>
    <row r="2" spans="1:13" s="5" customFormat="1" ht="30" customHeight="1" x14ac:dyDescent="0.2">
      <c r="A2" s="19"/>
      <c r="B2" s="19" t="s">
        <v>29</v>
      </c>
      <c r="C2" s="19"/>
      <c r="D2" s="19"/>
      <c r="E2"/>
      <c r="F2"/>
      <c r="G2"/>
      <c r="H2"/>
      <c r="I2"/>
      <c r="J2"/>
      <c r="K2"/>
      <c r="L2"/>
      <c r="M2"/>
    </row>
    <row r="3" spans="1:13" ht="30" hidden="1" customHeight="1" x14ac:dyDescent="0.2">
      <c r="A3" t="s">
        <v>56</v>
      </c>
      <c r="B3" t="s">
        <v>57</v>
      </c>
      <c r="C3" t="s">
        <v>58</v>
      </c>
      <c r="D3" t="s">
        <v>59</v>
      </c>
    </row>
    <row r="4" spans="1:13" ht="30" customHeight="1" x14ac:dyDescent="0.2">
      <c r="A4"/>
      <c r="B4" s="20" t="s">
        <v>22</v>
      </c>
      <c r="C4">
        <v>2.2999999999999998</v>
      </c>
      <c r="D4" s="20" t="s">
        <v>9</v>
      </c>
    </row>
    <row r="5" spans="1:13" ht="30" customHeight="1" x14ac:dyDescent="0.2">
      <c r="A5"/>
      <c r="B5" s="20" t="s">
        <v>23</v>
      </c>
      <c r="C5">
        <v>1</v>
      </c>
      <c r="D5" s="20" t="s">
        <v>8</v>
      </c>
    </row>
    <row r="6" spans="1:13" s="1" customFormat="1" ht="30" customHeight="1" x14ac:dyDescent="0.2">
      <c r="A6"/>
      <c r="B6" s="20" t="s">
        <v>24</v>
      </c>
      <c r="C6">
        <v>0.12</v>
      </c>
      <c r="D6" s="20" t="s">
        <v>10</v>
      </c>
    </row>
    <row r="7" spans="1:13" s="10" customFormat="1" ht="30" customHeight="1" x14ac:dyDescent="0.2">
      <c r="A7"/>
      <c r="B7" s="20" t="s">
        <v>25</v>
      </c>
      <c r="C7" s="22">
        <v>2.5</v>
      </c>
      <c r="D7" s="20"/>
    </row>
    <row r="8" spans="1:13" s="11" customFormat="1" ht="30" customHeight="1" x14ac:dyDescent="0.2">
      <c r="A8"/>
      <c r="B8" s="20" t="s">
        <v>26</v>
      </c>
      <c r="C8" s="32">
        <v>0.1</v>
      </c>
      <c r="D8" s="20"/>
    </row>
    <row r="9" spans="1:13" s="4" customFormat="1" ht="30" customHeight="1" x14ac:dyDescent="0.2">
      <c r="A9" s="21"/>
      <c r="B9" s="30" t="s">
        <v>27</v>
      </c>
      <c r="C9">
        <f>IFERROR((BaseFare+DistanceFare*AveDistancePerTrip+TimeFare*AveTimePerTrip)*AverageTripsPerDay*365*((1-PercentRideDuringSurge)+AveSurgeMultiplier*PercentRideDuringSurge),"")</f>
        <v>18259.125</v>
      </c>
      <c r="D9" s="21"/>
    </row>
    <row r="10" spans="1:13" ht="30" customHeight="1" x14ac:dyDescent="0.2">
      <c r="A10" s="6"/>
      <c r="B10" s="8" t="str">
        <f>IF(AnnualFareCost="","","Based on " &amp; AverageTripsPerDay &amp; " trips per day, " &amp; AveTimePerTrip &amp; " mins &amp; " &amp; AveDistancePerTrip &amp; " miles per trip")</f>
        <v>Based on 5 trips per day, 20 mins &amp; 4 miles per trip</v>
      </c>
      <c r="C10" s="7"/>
      <c r="D10" s="6"/>
    </row>
    <row r="11" spans="1:13" ht="30" customHeight="1" thickBot="1" x14ac:dyDescent="0.25">
      <c r="A11" s="17"/>
      <c r="B11" s="17" t="s">
        <v>28</v>
      </c>
      <c r="C11" s="17"/>
      <c r="D11" s="17"/>
    </row>
    <row r="12" spans="1:13" ht="21.95" hidden="1" customHeight="1" x14ac:dyDescent="0.2">
      <c r="A12" t="s">
        <v>56</v>
      </c>
      <c r="B12" t="s">
        <v>57</v>
      </c>
      <c r="C12" t="s">
        <v>58</v>
      </c>
      <c r="D12" t="s">
        <v>59</v>
      </c>
    </row>
    <row r="13" spans="1:13" ht="21.95" customHeight="1" x14ac:dyDescent="0.2">
      <c r="A13"/>
      <c r="B13" s="20" t="s">
        <v>11</v>
      </c>
      <c r="C13">
        <v>5</v>
      </c>
      <c r="D13" s="20" t="s">
        <v>16</v>
      </c>
    </row>
    <row r="14" spans="1:13" ht="21.95" customHeight="1" x14ac:dyDescent="0.2">
      <c r="A14"/>
      <c r="B14" s="20" t="s">
        <v>12</v>
      </c>
      <c r="C14">
        <v>0.8</v>
      </c>
      <c r="D14" s="20"/>
    </row>
    <row r="15" spans="1:13" ht="21.95" customHeight="1" x14ac:dyDescent="0.2">
      <c r="A15" s="21"/>
      <c r="B15" s="30" t="s">
        <v>30</v>
      </c>
      <c r="C15">
        <f>IFERROR((AveWaitTime+AveTimePerTrip*(1-ProductivePercent))*AverageTripsPerDay/60*RatePerHour*365,"")</f>
        <v>5475</v>
      </c>
      <c r="D15" s="21"/>
    </row>
    <row r="16" spans="1:13" ht="21.95" customHeight="1" x14ac:dyDescent="0.2">
      <c r="A16" s="6"/>
      <c r="B16" s="31" t="str">
        <f>IF(AnnualCostOfTime_Ridesharing="","","Based on " &amp; AverageTripsPerDay &amp; " trips per day, " &amp; AveTimePerTrip &amp; " mins each trip, &amp; " &amp; TEXT(RatePerHour,"$#,##0.00") &amp; " rate per hour")</f>
        <v>Based on 5 trips per day, 20 mins each trip, &amp; $20.00 rate per hour</v>
      </c>
      <c r="C16" s="7"/>
      <c r="D16" s="6"/>
    </row>
    <row r="17" spans="3:3" ht="21.95" customHeight="1" x14ac:dyDescent="0.2">
      <c r="C17" s="1"/>
    </row>
    <row r="18" spans="3:3" ht="21.95" customHeight="1" x14ac:dyDescent="0.2">
      <c r="C18" s="1"/>
    </row>
  </sheetData>
  <dataValidations count="3">
    <dataValidation allowBlank="1" showInputMessage="1" showErrorMessage="1" prompt="Update this worksheet with ridesharing rates and other relevant details." sqref="A1"/>
    <dataValidation allowBlank="1" showInputMessage="1" showErrorMessage="1" prompt="Enter ridesharing fare data in cell C3 to C7." sqref="B2"/>
    <dataValidation allowBlank="1" showInputMessage="1" showErrorMessage="1" prompt="Enter average wait time per trip and % productivity in cell C11 &amp; C12." sqref="B11"/>
  </dataValidations>
  <pageMargins left="0.7" right="0.7" top="0.75" bottom="0.75" header="0.3" footer="0.3"/>
  <pageSetup orientation="portrait" horizontalDpi="4294967293" r:id="rId1"/>
  <tableParts count="2">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D72A23-2A73-4A8C-B91B-75B5AF8EC8C8}">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16c05727-aa75-4e4a-9b5f-8a80a1165891"/>
    <ds:schemaRef ds:uri="71af3243-3dd4-4a8d-8c0d-dd76da1f02a5"/>
    <ds:schemaRef ds:uri="http://www.w3.org/XML/1998/namespace"/>
  </ds:schemaRefs>
</ds:datastoreItem>
</file>

<file path=customXml/itemProps2.xml><?xml version="1.0" encoding="utf-8"?>
<ds:datastoreItem xmlns:ds="http://schemas.openxmlformats.org/officeDocument/2006/customXml" ds:itemID="{FFB02D62-3F9F-480F-A0FC-50023EAD9F7C}">
  <ds:schemaRefs>
    <ds:schemaRef ds:uri="http://schemas.microsoft.com/sharepoint/v3/contenttype/forms"/>
  </ds:schemaRefs>
</ds:datastoreItem>
</file>

<file path=customXml/itemProps3.xml><?xml version="1.0" encoding="utf-8"?>
<ds:datastoreItem xmlns:ds="http://schemas.openxmlformats.org/officeDocument/2006/customXml" ds:itemID="{0CC12E20-2D54-4AF4-8582-0A3C668A6A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33</vt:i4>
      </vt:variant>
    </vt:vector>
  </HeadingPairs>
  <TitlesOfParts>
    <vt:vector size="36" baseType="lpstr">
      <vt:lpstr>Summary</vt:lpstr>
      <vt:lpstr>Buy a car</vt:lpstr>
      <vt:lpstr>Rideshare</vt:lpstr>
      <vt:lpstr>AnnualCostOfTime_BuyCar</vt:lpstr>
      <vt:lpstr>AnnualCostOfTime_Ridesharing</vt:lpstr>
      <vt:lpstr>AnnualFareCost</vt:lpstr>
      <vt:lpstr>AnnualFuelCost</vt:lpstr>
      <vt:lpstr>AnnualPurchaseCost</vt:lpstr>
      <vt:lpstr>AnnualUsageCost</vt:lpstr>
      <vt:lpstr>AveDistancePerTrip</vt:lpstr>
      <vt:lpstr>AveParkingTime</vt:lpstr>
      <vt:lpstr>AverageTripsPerDay</vt:lpstr>
      <vt:lpstr>AveSurgeMultiplier</vt:lpstr>
      <vt:lpstr>AveTimePerTrip</vt:lpstr>
      <vt:lpstr>AveWaitTime</vt:lpstr>
      <vt:lpstr>BaseFare</vt:lpstr>
      <vt:lpstr>DistanceFare</vt:lpstr>
      <vt:lpstr>DownPayment</vt:lpstr>
      <vt:lpstr>FuelCost</vt:lpstr>
      <vt:lpstr>FuelEfficiency</vt:lpstr>
      <vt:lpstr>GarageExpenses</vt:lpstr>
      <vt:lpstr>GaragePropertyTax</vt:lpstr>
      <vt:lpstr>Insurance</vt:lpstr>
      <vt:lpstr>InterestRate</vt:lpstr>
      <vt:lpstr>LoanTerm</vt:lpstr>
      <vt:lpstr>MaintenanceAndRepairs</vt:lpstr>
      <vt:lpstr>Parking</vt:lpstr>
      <vt:lpstr>PercentRideDuringSurge</vt:lpstr>
      <vt:lpstr>PriceOfCar</vt:lpstr>
      <vt:lpstr>ProductivePercent</vt:lpstr>
      <vt:lpstr>PurchaseFees</vt:lpstr>
      <vt:lpstr>RatePerHour</vt:lpstr>
      <vt:lpstr>RegistrationAndTaxes</vt:lpstr>
      <vt:lpstr>SalesTax</vt:lpstr>
      <vt:lpstr>TimeFare</vt:lpstr>
      <vt:lpstr>TotalMileage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2019-05-30T16:22:43Z</dcterms:created>
  <dcterms:modified xsi:type="dcterms:W3CDTF">2019-12-11T01:44:11Z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